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<sst xmlns="http://schemas.openxmlformats.org/spreadsheetml/2006/main" count="60" uniqueCount="48">
  <si>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NN пп</t>
  </si>
  <si>
    <t>Шифр расценки и коды ресурсов</t>
  </si>
  <si>
    <t>Наименование работ и затрат</t>
  </si>
  <si>
    <t>Ед. изм.</t>
  </si>
  <si>
    <t>ТСНБ 16-02-005-05</t>
  </si>
  <si>
    <t>Прокладка трубопроводов отопления и водоснабжения из стальных электросварных труб диаметром 100 мм</t>
  </si>
  <si>
    <t>100 м трубопровода</t>
  </si>
  <si>
    <t>ТСНБ 16-02-005-02</t>
  </si>
  <si>
    <t>Прокладка трубопроводов отопления и водоснабжения из стальных электросварных труб диаметром 50 мм</t>
  </si>
  <si>
    <t>ТСНБ 16-07-003-06</t>
  </si>
  <si>
    <t>Врезка в действующие внутренние сети трубопроводов отопления и водоснабжения диаметром 50 мм</t>
  </si>
  <si>
    <t>1 врезка</t>
  </si>
  <si>
    <t>ТСНБ 16-07-003-04</t>
  </si>
  <si>
    <t>Врезка в действующие внутренние сети трубопроводов отопления и водоснабжения диаметром 32 мм</t>
  </si>
  <si>
    <t>ТСНБ 16-07-003-03</t>
  </si>
  <si>
    <t>Врезка в действующие внутренние сети трубопроводов отопления и водоснабжения диаметром 25 мм</t>
  </si>
  <si>
    <t>ТССЦ 3021829</t>
  </si>
  <si>
    <t>Краны шаровые PN25 BALLOMAX под приварку диаметром 100 мм</t>
  </si>
  <si>
    <t>шт.</t>
  </si>
  <si>
    <t>ТССЦ 3021826</t>
  </si>
  <si>
    <t>Краны шаровые PN25 BALLOMAX под приварку диаметром 50 мм</t>
  </si>
  <si>
    <t>ТССЦ 3021833</t>
  </si>
  <si>
    <t>Кран шаровой муфтовый 11Б27П1, диаметром 25 мм</t>
  </si>
  <si>
    <t>ТССЦ 3021834</t>
  </si>
  <si>
    <t>Кран шаровой муфтовый 11Б27П1, диаметром 32 мм</t>
  </si>
  <si>
    <t>ТСНБ 16-07-001-01</t>
  </si>
  <si>
    <t>Установка кранов пожарных диаметром 50 мм</t>
  </si>
  <si>
    <t>1 кран</t>
  </si>
  <si>
    <t>ФЕРм 10-06-037-07</t>
  </si>
  <si>
    <t>Монтаж шкафа пожарного</t>
  </si>
  <si>
    <t>1 шт.</t>
  </si>
  <si>
    <t>Материалы</t>
  </si>
  <si>
    <t>Налог на добавленную стоимость 18%</t>
  </si>
  <si>
    <t>ИТОГО</t>
  </si>
  <si>
    <t>м</t>
  </si>
  <si>
    <t>мин</t>
  </si>
  <si>
    <t>кол-во</t>
  </si>
  <si>
    <t>цена</t>
  </si>
  <si>
    <t>стоимость</t>
  </si>
  <si>
    <t>материаллы</t>
  </si>
  <si>
    <t>расценка</t>
  </si>
  <si>
    <t>средняя</t>
  </si>
  <si>
    <t>ст-сть</t>
  </si>
  <si>
    <t>тиого по прокладке труб</t>
  </si>
  <si>
    <t>ИТОГО ПО КРАНАМ</t>
  </si>
  <si>
    <t>итого по пожарным шкафам</t>
  </si>
  <si>
    <t>макс ст-ст работ</t>
  </si>
  <si>
    <t>цена за работу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</si>
</sst>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justify"/>
    </xf>
    <xf numFmtId="0" fontId="37" fillId="0" borderId="13" xfId="0" applyNumberFormat="1" applyFont="1" applyBorder="1" applyAlignment="1">
      <alignment vertical="top" wrapText="1"/>
    </xf>
    <xf numFmtId="0" fontId="37" fillId="0" borderId="12" xfId="0" applyNumberFormat="1" applyFont="1" applyBorder="1" applyAlignment="1">
      <alignment vertical="top" wrapText="1"/>
    </xf>
    <xf numFmtId="0" fontId="36" fillId="0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6" xfId="0" applyNumberFormat="1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26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17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5" xfId="0" applyFont="1" applyBorder="1" applyAlignment="1">
      <alignment/>
    </xf>
    <xf numFmtId="0" fontId="36" fillId="0" borderId="13" xfId="0" applyFont="1" applyBorder="1" applyAlignment="1">
      <alignment vertical="top" wrapText="1"/>
    </xf>
    <xf numFmtId="0" fontId="3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6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3" max="3" width="36.140625" style="0" customWidth="1"/>
    <col min="8" max="11" width="0" style="0" hidden="1" customWidth="1"/>
    <col min="14" max="14" width="0" style="0" hidden="1" customWidth="1"/>
  </cols>
  <sheetData>
    <row r="5" spans="5:13" ht="15.75" thickBot="1">
      <c r="E5" s="34" t="s">
        <v>39</v>
      </c>
      <c r="F5" s="34"/>
      <c r="G5" s="34"/>
      <c r="H5" t="s">
        <v>40</v>
      </c>
      <c r="I5" t="s">
        <v>42</v>
      </c>
      <c r="M5" t="s">
        <v>38</v>
      </c>
    </row>
    <row r="6" spans="1:13" ht="42.75" thickBot="1">
      <c r="A6" s="1" t="s">
        <v>0</v>
      </c>
      <c r="B6" s="2" t="s">
        <v>1</v>
      </c>
      <c r="C6" s="2" t="s">
        <v>2</v>
      </c>
      <c r="D6" s="2" t="s">
        <v>3</v>
      </c>
      <c r="E6" s="33" t="s">
        <v>36</v>
      </c>
      <c r="F6" s="33" t="s">
        <v>37</v>
      </c>
      <c r="G6" s="33" t="s">
        <v>38</v>
      </c>
      <c r="H6" s="9" t="s">
        <v>35</v>
      </c>
      <c r="I6" s="9"/>
      <c r="J6" s="9" t="s">
        <v>41</v>
      </c>
      <c r="L6" s="33" t="s">
        <v>47</v>
      </c>
      <c r="M6" s="33" t="s">
        <v>46</v>
      </c>
    </row>
    <row r="7" spans="1:14" ht="34.5" thickBot="1">
      <c r="A7" s="8">
        <v>1</v>
      </c>
      <c r="B7" s="7" t="s">
        <v>4</v>
      </c>
      <c r="C7" s="7" t="s">
        <v>5</v>
      </c>
      <c r="D7" s="14" t="s">
        <v>34</v>
      </c>
      <c r="E7" s="17">
        <v>1360</v>
      </c>
      <c r="F7" s="18">
        <f>G7/E7</f>
        <v>703.8845588235295</v>
      </c>
      <c r="G7" s="18">
        <v>957283</v>
      </c>
      <c r="H7" s="18">
        <f>I7/E7</f>
        <v>175.36470588235295</v>
      </c>
      <c r="I7" s="18">
        <v>238496</v>
      </c>
      <c r="J7" s="18">
        <f>(L7+H7)/2</f>
        <v>336.62169117647056</v>
      </c>
      <c r="K7" s="18">
        <f>J7*E7</f>
        <v>457805.49999999994</v>
      </c>
      <c r="L7" s="18">
        <f>M7/E7</f>
        <v>497.87867647058823</v>
      </c>
      <c r="M7" s="19">
        <f>N7-G7</f>
        <v>677115</v>
      </c>
      <c r="N7">
        <v>1634398</v>
      </c>
    </row>
    <row r="8" spans="1:14" ht="34.5" thickBot="1">
      <c r="A8" s="3">
        <v>2</v>
      </c>
      <c r="B8" s="4" t="s">
        <v>7</v>
      </c>
      <c r="C8" s="4" t="s">
        <v>8</v>
      </c>
      <c r="D8" s="15" t="s">
        <v>34</v>
      </c>
      <c r="E8" s="20">
        <v>240</v>
      </c>
      <c r="F8" s="16">
        <f aca="true" t="shared" si="0" ref="F8:F21">G8/E8</f>
        <v>401.86041666666665</v>
      </c>
      <c r="G8" s="16">
        <v>96446.5</v>
      </c>
      <c r="H8" s="16">
        <f aca="true" t="shared" si="1" ref="H8:H21">I8/E8</f>
        <v>133.76041666666666</v>
      </c>
      <c r="I8" s="16">
        <v>32102.5</v>
      </c>
      <c r="J8" s="16">
        <f aca="true" t="shared" si="2" ref="J8:J21">(L8+H8)/2</f>
        <v>255.29791666666665</v>
      </c>
      <c r="K8" s="16">
        <f aca="true" t="shared" si="3" ref="K8:K21">J8*E8</f>
        <v>61271.5</v>
      </c>
      <c r="L8" s="16">
        <f aca="true" t="shared" si="4" ref="L8:L21">M8/E8</f>
        <v>376.8354166666667</v>
      </c>
      <c r="M8" s="21">
        <f aca="true" t="shared" si="5" ref="M8:M21">N8-G8</f>
        <v>90440.5</v>
      </c>
      <c r="N8">
        <v>186887</v>
      </c>
    </row>
    <row r="9" spans="1:14" ht="34.5" thickBot="1">
      <c r="A9" s="3">
        <v>3</v>
      </c>
      <c r="B9" s="4" t="s">
        <v>9</v>
      </c>
      <c r="C9" s="4" t="s">
        <v>10</v>
      </c>
      <c r="D9" s="15" t="s">
        <v>11</v>
      </c>
      <c r="E9" s="20">
        <v>2</v>
      </c>
      <c r="F9" s="16">
        <f t="shared" si="0"/>
        <v>1245.5</v>
      </c>
      <c r="G9" s="16">
        <v>2491</v>
      </c>
      <c r="H9" s="16">
        <f t="shared" si="1"/>
        <v>1393.75</v>
      </c>
      <c r="I9" s="16">
        <v>2787.5</v>
      </c>
      <c r="J9" s="16">
        <f t="shared" si="2"/>
        <v>2638.875</v>
      </c>
      <c r="K9" s="16">
        <f t="shared" si="3"/>
        <v>5277.75</v>
      </c>
      <c r="L9" s="16">
        <f t="shared" si="4"/>
        <v>3884</v>
      </c>
      <c r="M9" s="21">
        <f t="shared" si="5"/>
        <v>7768</v>
      </c>
      <c r="N9">
        <v>10259</v>
      </c>
    </row>
    <row r="10" spans="1:14" ht="34.5" thickBot="1">
      <c r="A10" s="3">
        <v>4</v>
      </c>
      <c r="B10" s="4" t="s">
        <v>12</v>
      </c>
      <c r="C10" s="4" t="s">
        <v>13</v>
      </c>
      <c r="D10" s="15" t="s">
        <v>11</v>
      </c>
      <c r="E10" s="20">
        <v>10</v>
      </c>
      <c r="F10" s="16">
        <f t="shared" si="0"/>
        <v>217.85</v>
      </c>
      <c r="G10" s="16">
        <v>2178.5</v>
      </c>
      <c r="H10" s="16">
        <f t="shared" si="1"/>
        <v>996.7</v>
      </c>
      <c r="I10" s="16">
        <v>9967</v>
      </c>
      <c r="J10" s="16">
        <f t="shared" si="2"/>
        <v>1884.9</v>
      </c>
      <c r="K10" s="16">
        <f t="shared" si="3"/>
        <v>18849</v>
      </c>
      <c r="L10" s="16">
        <f t="shared" si="4"/>
        <v>2773.1</v>
      </c>
      <c r="M10" s="21">
        <f t="shared" si="5"/>
        <v>27731</v>
      </c>
      <c r="N10">
        <v>29909.5</v>
      </c>
    </row>
    <row r="11" spans="1:14" ht="34.5" thickBot="1">
      <c r="A11" s="3">
        <v>5</v>
      </c>
      <c r="B11" s="4" t="s">
        <v>14</v>
      </c>
      <c r="C11" s="4" t="s">
        <v>15</v>
      </c>
      <c r="D11" s="15" t="s">
        <v>11</v>
      </c>
      <c r="E11" s="22">
        <v>90</v>
      </c>
      <c r="F11" s="23">
        <f t="shared" si="0"/>
        <v>150.3</v>
      </c>
      <c r="G11" s="23">
        <v>13527</v>
      </c>
      <c r="H11" s="23">
        <f t="shared" si="1"/>
        <v>996.7277777777778</v>
      </c>
      <c r="I11" s="23">
        <v>89705.5</v>
      </c>
      <c r="J11" s="23">
        <f t="shared" si="2"/>
        <v>1884.9194444444445</v>
      </c>
      <c r="K11" s="23">
        <f t="shared" si="3"/>
        <v>169642.75</v>
      </c>
      <c r="L11" s="23">
        <f t="shared" si="4"/>
        <v>2773.1111111111113</v>
      </c>
      <c r="M11" s="24">
        <f t="shared" si="5"/>
        <v>249580</v>
      </c>
      <c r="N11">
        <v>263107</v>
      </c>
    </row>
    <row r="12" spans="1:15" ht="15.75" thickBot="1">
      <c r="A12" s="3"/>
      <c r="B12" s="4"/>
      <c r="C12" s="32" t="s">
        <v>43</v>
      </c>
      <c r="D12" s="32"/>
      <c r="E12" s="27"/>
      <c r="F12" s="27"/>
      <c r="G12" s="27">
        <f>SUM(G7:G11)</f>
        <v>1071926</v>
      </c>
      <c r="H12" s="29"/>
      <c r="I12" s="27">
        <f>SUM(I7:I11)</f>
        <v>373058.5</v>
      </c>
      <c r="J12" s="29"/>
      <c r="K12" s="29">
        <f>SUM(K7:K11)</f>
        <v>712846.5</v>
      </c>
      <c r="L12" s="29"/>
      <c r="M12" s="31">
        <f>SUM(M7:M11)</f>
        <v>1052634.5</v>
      </c>
      <c r="N12" s="27"/>
      <c r="O12" s="27">
        <f>G12+M12</f>
        <v>2124560.5</v>
      </c>
    </row>
    <row r="13" spans="1:13" ht="23.25" thickBot="1">
      <c r="A13" s="3">
        <v>6</v>
      </c>
      <c r="B13" s="4" t="s">
        <v>16</v>
      </c>
      <c r="C13" s="4" t="s">
        <v>17</v>
      </c>
      <c r="D13" s="15" t="s">
        <v>18</v>
      </c>
      <c r="E13" s="17">
        <v>4</v>
      </c>
      <c r="F13" s="18">
        <f t="shared" si="0"/>
        <v>6184.75</v>
      </c>
      <c r="G13" s="18">
        <v>24739</v>
      </c>
      <c r="H13" s="23">
        <v>595</v>
      </c>
      <c r="I13" s="18">
        <f>E13*H13</f>
        <v>2380</v>
      </c>
      <c r="J13" s="23">
        <f>(H13+L13)/2</f>
        <v>1149</v>
      </c>
      <c r="K13" s="23">
        <f>E13*J13</f>
        <v>4596</v>
      </c>
      <c r="L13" s="23">
        <v>1703</v>
      </c>
      <c r="M13" s="24">
        <f>E13*L13</f>
        <v>6812</v>
      </c>
    </row>
    <row r="14" spans="1:13" ht="23.25" thickBot="1">
      <c r="A14" s="3">
        <v>7</v>
      </c>
      <c r="B14" s="4" t="s">
        <v>19</v>
      </c>
      <c r="C14" s="4" t="s">
        <v>20</v>
      </c>
      <c r="D14" s="15" t="s">
        <v>18</v>
      </c>
      <c r="E14" s="20">
        <v>2</v>
      </c>
      <c r="F14" s="16">
        <f t="shared" si="0"/>
        <v>2170</v>
      </c>
      <c r="G14" s="16">
        <v>4340</v>
      </c>
      <c r="H14" s="23">
        <v>595</v>
      </c>
      <c r="I14" s="16">
        <f>E14*H14</f>
        <v>1190</v>
      </c>
      <c r="J14" s="23">
        <f>(H14+L14)/2</f>
        <v>1149</v>
      </c>
      <c r="K14" s="23">
        <f>E14*J14</f>
        <v>2298</v>
      </c>
      <c r="L14" s="23">
        <v>1703</v>
      </c>
      <c r="M14" s="24">
        <f>E14*L14</f>
        <v>3406</v>
      </c>
    </row>
    <row r="15" spans="1:13" ht="23.25" thickBot="1">
      <c r="A15" s="3">
        <v>8</v>
      </c>
      <c r="B15" s="4" t="s">
        <v>21</v>
      </c>
      <c r="C15" s="4" t="s">
        <v>22</v>
      </c>
      <c r="D15" s="15" t="s">
        <v>18</v>
      </c>
      <c r="E15" s="20">
        <v>70</v>
      </c>
      <c r="F15" s="16">
        <f t="shared" si="0"/>
        <v>158.7</v>
      </c>
      <c r="G15" s="16">
        <v>11109</v>
      </c>
      <c r="H15" s="23">
        <v>183</v>
      </c>
      <c r="I15" s="16">
        <f>E15*H15</f>
        <v>12810</v>
      </c>
      <c r="J15" s="23">
        <f>(H15+L15)/2</f>
        <v>350</v>
      </c>
      <c r="K15" s="23">
        <f>E15*J15</f>
        <v>24500</v>
      </c>
      <c r="L15" s="23">
        <v>517</v>
      </c>
      <c r="M15" s="24">
        <f>E15*L15</f>
        <v>36190</v>
      </c>
    </row>
    <row r="16" spans="1:13" ht="23.25" thickBot="1">
      <c r="A16" s="3">
        <v>9</v>
      </c>
      <c r="B16" s="4" t="s">
        <v>23</v>
      </c>
      <c r="C16" s="4" t="s">
        <v>24</v>
      </c>
      <c r="D16" s="15" t="s">
        <v>18</v>
      </c>
      <c r="E16" s="20">
        <v>10</v>
      </c>
      <c r="F16" s="16">
        <f t="shared" si="0"/>
        <v>268.55</v>
      </c>
      <c r="G16" s="16">
        <v>2685.5</v>
      </c>
      <c r="H16" s="23">
        <v>183</v>
      </c>
      <c r="I16" s="16">
        <f>E16*H16</f>
        <v>1830</v>
      </c>
      <c r="J16" s="23">
        <f>(H16+L16)/2</f>
        <v>350</v>
      </c>
      <c r="K16" s="23">
        <f>E16*J16</f>
        <v>3500</v>
      </c>
      <c r="L16" s="23">
        <v>517</v>
      </c>
      <c r="M16" s="24">
        <f>E16*L16</f>
        <v>5170</v>
      </c>
    </row>
    <row r="17" spans="1:15" ht="15.75" thickBot="1">
      <c r="A17" s="10"/>
      <c r="B17" s="11"/>
      <c r="C17" s="26" t="s">
        <v>44</v>
      </c>
      <c r="D17" s="26"/>
      <c r="E17" s="27"/>
      <c r="F17" s="28"/>
      <c r="G17" s="27">
        <f>SUM(G13:G16)</f>
        <v>42873.5</v>
      </c>
      <c r="H17" s="29"/>
      <c r="I17" s="30">
        <f>SUM(I13:I16)</f>
        <v>18210</v>
      </c>
      <c r="J17" s="29"/>
      <c r="K17" s="29">
        <f>SUM(K13:K16)</f>
        <v>34894</v>
      </c>
      <c r="L17" s="29"/>
      <c r="M17" s="31">
        <f>SUM(M13:M16)</f>
        <v>51578</v>
      </c>
      <c r="O17" s="27">
        <f>G17+M17</f>
        <v>94451.5</v>
      </c>
    </row>
    <row r="18" spans="1:14" ht="23.25" thickBot="1">
      <c r="A18" s="12">
        <v>10</v>
      </c>
      <c r="B18" s="13" t="s">
        <v>25</v>
      </c>
      <c r="C18" s="13" t="s">
        <v>26</v>
      </c>
      <c r="D18" s="25" t="s">
        <v>27</v>
      </c>
      <c r="E18" s="17">
        <v>25</v>
      </c>
      <c r="F18" s="16">
        <f t="shared" si="0"/>
        <v>1845.28</v>
      </c>
      <c r="G18" s="18">
        <v>46132</v>
      </c>
      <c r="H18" s="23">
        <f t="shared" si="1"/>
        <v>219</v>
      </c>
      <c r="I18" s="18">
        <v>5475</v>
      </c>
      <c r="J18" s="23">
        <f>(L18+H18)/2</f>
        <v>424.11580000000004</v>
      </c>
      <c r="K18" s="23">
        <f t="shared" si="3"/>
        <v>10602.895</v>
      </c>
      <c r="L18" s="23">
        <f t="shared" si="4"/>
        <v>629.2316000000001</v>
      </c>
      <c r="M18" s="24">
        <f t="shared" si="5"/>
        <v>15730.79</v>
      </c>
      <c r="N18">
        <v>61862.79</v>
      </c>
    </row>
    <row r="19" spans="1:14" ht="23.25" thickBot="1">
      <c r="A19" s="3">
        <v>11</v>
      </c>
      <c r="B19" s="4" t="s">
        <v>28</v>
      </c>
      <c r="C19" s="4" t="s">
        <v>29</v>
      </c>
      <c r="D19" s="15" t="s">
        <v>30</v>
      </c>
      <c r="E19" s="20">
        <v>25</v>
      </c>
      <c r="F19" s="16">
        <f t="shared" si="0"/>
        <v>4951.48</v>
      </c>
      <c r="G19" s="16">
        <v>123787</v>
      </c>
      <c r="H19" s="23">
        <f t="shared" si="1"/>
        <v>891.06</v>
      </c>
      <c r="I19" s="16">
        <v>22276.5</v>
      </c>
      <c r="J19" s="23">
        <f t="shared" si="2"/>
        <v>1533.95</v>
      </c>
      <c r="K19" s="23">
        <f t="shared" si="3"/>
        <v>38348.75</v>
      </c>
      <c r="L19" s="23">
        <f t="shared" si="4"/>
        <v>2176.84</v>
      </c>
      <c r="M19" s="24">
        <v>54421</v>
      </c>
      <c r="N19">
        <v>63482.66</v>
      </c>
    </row>
    <row r="20" spans="1:14" ht="34.5" thickBot="1">
      <c r="A20" s="3">
        <v>13</v>
      </c>
      <c r="B20" s="4" t="s">
        <v>7</v>
      </c>
      <c r="C20" s="4" t="s">
        <v>8</v>
      </c>
      <c r="D20" s="15" t="s">
        <v>6</v>
      </c>
      <c r="E20" s="20">
        <v>1000</v>
      </c>
      <c r="F20" s="16">
        <f t="shared" si="0"/>
        <v>401.86</v>
      </c>
      <c r="G20" s="16">
        <v>401860</v>
      </c>
      <c r="H20" s="23">
        <f t="shared" si="1"/>
        <v>133.7605</v>
      </c>
      <c r="I20" s="16">
        <v>133760.5</v>
      </c>
      <c r="J20" s="23">
        <f t="shared" si="2"/>
        <v>255.29825</v>
      </c>
      <c r="K20" s="23">
        <f t="shared" si="3"/>
        <v>255298.25</v>
      </c>
      <c r="L20" s="23">
        <f t="shared" si="4"/>
        <v>376.836</v>
      </c>
      <c r="M20" s="24">
        <f t="shared" si="5"/>
        <v>376836</v>
      </c>
      <c r="N20">
        <v>778696</v>
      </c>
    </row>
    <row r="21" spans="1:14" ht="34.5" thickBot="1">
      <c r="A21" s="3">
        <v>14</v>
      </c>
      <c r="B21" s="4" t="s">
        <v>9</v>
      </c>
      <c r="C21" s="4" t="s">
        <v>10</v>
      </c>
      <c r="D21" s="15" t="s">
        <v>11</v>
      </c>
      <c r="E21" s="22">
        <v>25</v>
      </c>
      <c r="F21" s="16">
        <f t="shared" si="0"/>
        <v>1245.46</v>
      </c>
      <c r="G21" s="23">
        <v>31136.5</v>
      </c>
      <c r="H21" s="23">
        <f t="shared" si="1"/>
        <v>1393.72</v>
      </c>
      <c r="I21" s="23">
        <v>34843</v>
      </c>
      <c r="J21" s="23">
        <f t="shared" si="2"/>
        <v>2638.86</v>
      </c>
      <c r="K21" s="23">
        <f t="shared" si="3"/>
        <v>65971.5</v>
      </c>
      <c r="L21" s="23">
        <f t="shared" si="4"/>
        <v>3884</v>
      </c>
      <c r="M21" s="24">
        <f t="shared" si="5"/>
        <v>97100</v>
      </c>
      <c r="N21">
        <v>128236.5</v>
      </c>
    </row>
    <row r="22" spans="1:15" ht="15.75" thickBot="1">
      <c r="A22" s="3"/>
      <c r="B22" s="4"/>
      <c r="C22" s="32" t="s">
        <v>45</v>
      </c>
      <c r="D22" s="32"/>
      <c r="E22" s="27"/>
      <c r="F22" s="27"/>
      <c r="G22" s="27">
        <f>SUM(G18:G21)</f>
        <v>602915.5</v>
      </c>
      <c r="H22" s="27"/>
      <c r="I22" s="27">
        <f>SUM(I18:I21)</f>
        <v>196355</v>
      </c>
      <c r="J22" s="27"/>
      <c r="K22" s="30">
        <f>SUM(K18:K21)</f>
        <v>370221.395</v>
      </c>
      <c r="L22" s="27"/>
      <c r="M22" s="27">
        <f>SUM(M18:M21)</f>
        <v>544087.79</v>
      </c>
      <c r="N22" s="27"/>
      <c r="O22" s="27">
        <f>G22+M22</f>
        <v>1147003.29</v>
      </c>
    </row>
    <row r="23" spans="1:7" ht="15">
      <c r="A23" s="5"/>
      <c r="B23" s="5"/>
      <c r="C23" s="35" t="s">
        <v>31</v>
      </c>
      <c r="D23" s="35"/>
      <c r="G23" s="27">
        <f>G12+G17+G22</f>
        <v>1717715</v>
      </c>
    </row>
    <row r="24" spans="1:7" ht="15">
      <c r="A24" s="35" t="s">
        <v>32</v>
      </c>
      <c r="B24" s="35"/>
      <c r="C24" s="35"/>
      <c r="D24" s="35"/>
      <c r="G24" s="27">
        <f>(G12+G17+G22)*0.18</f>
        <v>309188.7</v>
      </c>
    </row>
    <row r="25" spans="1:7" ht="15">
      <c r="A25" s="5"/>
      <c r="B25" s="5"/>
      <c r="C25" s="35" t="s">
        <v>33</v>
      </c>
      <c r="D25" s="35"/>
      <c r="G25" s="27">
        <f>M12+M17+M22+G23+G24</f>
        <v>3675203.99</v>
      </c>
    </row>
    <row r="26" ht="15">
      <c r="A26" s="6"/>
    </row>
  </sheetData>
  <sheetProtection/>
  <mergeCells count="4">
    <mergeCell ref="E5:G5"/>
    <mergeCell ref="A24:D24"/>
    <mergeCell ref="C25:D25"/>
    <mergeCell ref="C23:D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2015-05-21T12:02:30Z</dcterms:modified>
  <cp:category/>
  <cp:version/>
  <cp:contentType/>
  <cp:contentStatus/>
</cp:coreProperties>
</file>